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5" i="1"/>
  <c r="Y33"/>
  <c r="S33"/>
  <c r="AA33" s="1"/>
  <c r="O33"/>
  <c r="V32"/>
  <c r="T32"/>
  <c r="Q32"/>
  <c r="P32"/>
  <c r="R32" s="1"/>
  <c r="K32"/>
  <c r="J32"/>
  <c r="I32"/>
  <c r="H32"/>
  <c r="G32"/>
  <c r="F32"/>
  <c r="E32"/>
  <c r="D32"/>
  <c r="C32"/>
  <c r="B32"/>
  <c r="Y31"/>
  <c r="X31"/>
  <c r="O31"/>
  <c r="S31" s="1"/>
  <c r="AA31" s="1"/>
  <c r="N31"/>
  <c r="R31" s="1"/>
  <c r="Z31" s="1"/>
  <c r="M31"/>
  <c r="Y30"/>
  <c r="X30"/>
  <c r="S30"/>
  <c r="AA30" s="1"/>
  <c r="R30"/>
  <c r="Z30" s="1"/>
  <c r="Y29"/>
  <c r="X29"/>
  <c r="O29"/>
  <c r="S29" s="1"/>
  <c r="AA29" s="1"/>
  <c r="N29"/>
  <c r="R29" s="1"/>
  <c r="Z29" s="1"/>
  <c r="M29"/>
  <c r="Y28"/>
  <c r="X28"/>
  <c r="S28"/>
  <c r="AA28" s="1"/>
  <c r="R28"/>
  <c r="Z28" s="1"/>
  <c r="Y27"/>
  <c r="X27"/>
  <c r="R27"/>
  <c r="Z27" s="1"/>
  <c r="M27"/>
  <c r="S27" s="1"/>
  <c r="AA27" s="1"/>
  <c r="Y26"/>
  <c r="X26"/>
  <c r="O26"/>
  <c r="S26" s="1"/>
  <c r="AA26" s="1"/>
  <c r="N26"/>
  <c r="R26" s="1"/>
  <c r="Z26" s="1"/>
  <c r="M26"/>
  <c r="L26"/>
  <c r="Y25"/>
  <c r="X25"/>
  <c r="O25"/>
  <c r="S25" s="1"/>
  <c r="AA25" s="1"/>
  <c r="N25"/>
  <c r="R25" s="1"/>
  <c r="Z25" s="1"/>
  <c r="M25"/>
  <c r="L25"/>
  <c r="Y24"/>
  <c r="X24"/>
  <c r="S24"/>
  <c r="AA24" s="1"/>
  <c r="R24"/>
  <c r="Z24" s="1"/>
  <c r="Y23"/>
  <c r="X23"/>
  <c r="O23"/>
  <c r="S23" s="1"/>
  <c r="AA23" s="1"/>
  <c r="N23"/>
  <c r="R23" s="1"/>
  <c r="Z23" s="1"/>
  <c r="Y22"/>
  <c r="X22"/>
  <c r="S22"/>
  <c r="AA22" s="1"/>
  <c r="R22"/>
  <c r="Z22" s="1"/>
  <c r="Y21"/>
  <c r="X21"/>
  <c r="S21"/>
  <c r="AA21" s="1"/>
  <c r="R21"/>
  <c r="Z21" s="1"/>
  <c r="X20"/>
  <c r="U20"/>
  <c r="Y20" s="1"/>
  <c r="O20"/>
  <c r="S20" s="1"/>
  <c r="N20"/>
  <c r="R20" s="1"/>
  <c r="Z20" s="1"/>
  <c r="M20"/>
  <c r="L20"/>
  <c r="Y19"/>
  <c r="X19"/>
  <c r="S19"/>
  <c r="AA19" s="1"/>
  <c r="R19"/>
  <c r="Z19" s="1"/>
  <c r="Y18"/>
  <c r="X18"/>
  <c r="O18"/>
  <c r="S18" s="1"/>
  <c r="AA18" s="1"/>
  <c r="N18"/>
  <c r="R18" s="1"/>
  <c r="Z18" s="1"/>
  <c r="M18"/>
  <c r="Y17"/>
  <c r="X17"/>
  <c r="O17"/>
  <c r="S17" s="1"/>
  <c r="AA17" s="1"/>
  <c r="N17"/>
  <c r="R17" s="1"/>
  <c r="Z17" s="1"/>
  <c r="Y16"/>
  <c r="X16"/>
  <c r="O16"/>
  <c r="S16" s="1"/>
  <c r="AA16" s="1"/>
  <c r="N16"/>
  <c r="R16" s="1"/>
  <c r="Z16" s="1"/>
  <c r="M16"/>
  <c r="L16"/>
  <c r="L32" s="1"/>
  <c r="Y15"/>
  <c r="X15"/>
  <c r="O15"/>
  <c r="S15" s="1"/>
  <c r="AA15" s="1"/>
  <c r="N15"/>
  <c r="R15" s="1"/>
  <c r="Z15" s="1"/>
  <c r="Y14"/>
  <c r="X14"/>
  <c r="S14"/>
  <c r="AA14" s="1"/>
  <c r="R14"/>
  <c r="Z14" s="1"/>
  <c r="Y13"/>
  <c r="X13"/>
  <c r="S13"/>
  <c r="AA13" s="1"/>
  <c r="R13"/>
  <c r="Z13" s="1"/>
  <c r="Y12"/>
  <c r="X12"/>
  <c r="O12"/>
  <c r="S12" s="1"/>
  <c r="AA12" s="1"/>
  <c r="N12"/>
  <c r="R12" s="1"/>
  <c r="Z12" s="1"/>
  <c r="M12"/>
  <c r="M32" s="1"/>
  <c r="Y11"/>
  <c r="X11"/>
  <c r="O11"/>
  <c r="S11" s="1"/>
  <c r="AA11" s="1"/>
  <c r="N11"/>
  <c r="R11" s="1"/>
  <c r="Z11" s="1"/>
  <c r="Y10"/>
  <c r="X10"/>
  <c r="S10"/>
  <c r="AA10" s="1"/>
  <c r="R10"/>
  <c r="Z10" s="1"/>
  <c r="Y9"/>
  <c r="X9"/>
  <c r="S9"/>
  <c r="AA9" s="1"/>
  <c r="R9"/>
  <c r="Z9" s="1"/>
  <c r="Y8"/>
  <c r="X8"/>
  <c r="R8"/>
  <c r="Z8" s="1"/>
  <c r="O8"/>
  <c r="S8" s="1"/>
  <c r="AA8" s="1"/>
  <c r="AA7"/>
  <c r="Y7"/>
  <c r="X7"/>
  <c r="S7"/>
  <c r="R7"/>
  <c r="Z7" s="1"/>
  <c r="Y6"/>
  <c r="X6"/>
  <c r="X32" s="1"/>
  <c r="O6"/>
  <c r="S6" s="1"/>
  <c r="AA6" s="1"/>
  <c r="N6"/>
  <c r="N32" s="1"/>
  <c r="AA20" l="1"/>
  <c r="AA32" s="1"/>
  <c r="R6"/>
  <c r="Z6" s="1"/>
  <c r="Z32" s="1"/>
  <c r="O32"/>
  <c r="S32" s="1"/>
  <c r="U32"/>
  <c r="T34"/>
  <c r="U34" l="1"/>
  <c r="Y32"/>
</calcChain>
</file>

<file path=xl/sharedStrings.xml><?xml version="1.0" encoding="utf-8"?>
<sst xmlns="http://schemas.openxmlformats.org/spreadsheetml/2006/main" count="74" uniqueCount="50">
  <si>
    <t xml:space="preserve">EQUITY GRANT AND CREDIT GUARANTEE FUND SCHEME STATUS </t>
  </si>
  <si>
    <t>Equity Grant Sanctioned project as on 25.07.2022</t>
  </si>
  <si>
    <t>(Rs. In lakhs)</t>
  </si>
  <si>
    <t>State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</si>
  <si>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</si>
  <si>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</si>
  <si>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</si>
  <si>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</si>
  <si>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</si>
  <si>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</si>
  <si>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</si>
  <si>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</si>
  <si>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Total old EG</t>
  </si>
  <si>
    <t xml:space="preserve">2021-22
(10k  FPO)
</t>
  </si>
  <si>
    <t>2022-23
(10k FPO)
(upto July, 2022)</t>
  </si>
  <si>
    <t>EGS Sanctioned
(excluding 10k fpo)</t>
  </si>
  <si>
    <t>Total new EG</t>
  </si>
  <si>
    <t>Grand Total
(old + new)</t>
  </si>
  <si>
    <t>No. of cases</t>
  </si>
  <si>
    <t>Amount</t>
  </si>
  <si>
    <t>Andhra Pr.</t>
  </si>
  <si>
    <t>Assam</t>
  </si>
  <si>
    <t>Bihar</t>
  </si>
  <si>
    <t>Chhatisgarh</t>
  </si>
  <si>
    <t>Delhi</t>
  </si>
  <si>
    <t>Gujarat</t>
  </si>
  <si>
    <t>Haryana</t>
  </si>
  <si>
    <t>Himachal Pr.</t>
  </si>
  <si>
    <t>J&amp;K</t>
  </si>
  <si>
    <t>Jharkhand</t>
  </si>
  <si>
    <t>Karnataka</t>
  </si>
  <si>
    <t>Kerala</t>
  </si>
  <si>
    <t>Madhya Pr.</t>
  </si>
  <si>
    <t>Manipur</t>
  </si>
  <si>
    <t>Maharashtra</t>
  </si>
  <si>
    <t>Meghalaya</t>
  </si>
  <si>
    <t>Nagaland</t>
  </si>
  <si>
    <t>Odisha</t>
  </si>
  <si>
    <t>Punjab</t>
  </si>
  <si>
    <t>Rajasthan</t>
  </si>
  <si>
    <t>Tamil Nadu</t>
  </si>
  <si>
    <t>Telengana</t>
  </si>
  <si>
    <t>Tripura</t>
  </si>
  <si>
    <t>Uttar Pr.</t>
  </si>
  <si>
    <t>Uttarakhand</t>
  </si>
  <si>
    <t>West Bengal</t>
  </si>
  <si>
    <t>Total</t>
  </si>
  <si>
    <t>Farmer Benefited</t>
  </si>
  <si>
    <t>old + new EG 
21-22</t>
  </si>
  <si>
    <t>farmers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</si>
</sst>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right"/>
    </xf>
    <xf numFmtId="43" fontId="3" fillId="2" borderId="2" xfId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43" fontId="3" fillId="2" borderId="2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 vertical="top"/>
    </xf>
    <xf numFmtId="0" fontId="6" fillId="2" borderId="2" xfId="0" applyFont="1" applyFill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6" fillId="3" borderId="2" xfId="0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1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top"/>
    </xf>
    <xf numFmtId="1" fontId="6" fillId="3" borderId="8" xfId="0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/>
    <xf numFmtId="2" fontId="5" fillId="0" borderId="0" xfId="0" applyNumberFormat="1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2" fontId="0" fillId="0" borderId="0" xfId="0" applyNumberFormat="1" applyFont="1" applyBorder="1"/>
    <xf numFmtId="0" fontId="0" fillId="2" borderId="0" xfId="0" applyFill="1" applyBorder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1" fontId="9" fillId="3" borderId="0" xfId="0" applyNumberFormat="1" applyFont="1" applyFill="1" applyBorder="1" applyAlignment="1">
      <alignment horizontal="center" vertical="top"/>
    </xf>
    <xf numFmtId="2" fontId="9" fillId="3" borderId="0" xfId="0" applyNumberFormat="1" applyFont="1" applyFill="1" applyBorder="1" applyAlignment="1">
      <alignment vertical="top"/>
    </xf>
    <xf numFmtId="1" fontId="9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center" vertical="top"/>
    </xf>
    <xf numFmtId="2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left"/>
    </xf>
    <xf numFmtId="164" fontId="9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/>
    </xf>
    <xf numFmtId="1" fontId="9" fillId="3" borderId="0" xfId="0" applyNumberFormat="1" applyFont="1" applyFill="1" applyBorder="1" applyAlignment="1">
      <alignment horizontal="center" vertical="top" wrapText="1"/>
    </xf>
    <xf numFmtId="2" fontId="9" fillId="3" borderId="0" xfId="0" applyNumberFormat="1" applyFont="1" applyFill="1" applyBorder="1" applyAlignment="1">
      <alignment horizontal="right" vertical="top" wrapText="1"/>
    </xf>
    <xf numFmtId="0" fontId="0" fillId="3" borderId="0" xfId="0" applyFont="1" applyFill="1" applyBorder="1"/>
    <xf numFmtId="2" fontId="0" fillId="3" borderId="0" xfId="0" applyNumberFormat="1" applyFont="1" applyFill="1" applyBorder="1"/>
    <xf numFmtId="1" fontId="8" fillId="0" borderId="0" xfId="0" applyNumberFormat="1" applyFont="1" applyBorder="1" applyAlignment="1">
      <alignment horizontal="center" vertical="top"/>
    </xf>
    <xf numFmtId="2" fontId="8" fillId="0" borderId="0" xfId="0" applyNumberFormat="1" applyFont="1" applyBorder="1" applyAlignment="1">
      <alignment vertical="top"/>
    </xf>
    <xf numFmtId="1" fontId="8" fillId="3" borderId="0" xfId="0" applyNumberFormat="1" applyFont="1" applyFill="1" applyBorder="1" applyAlignment="1">
      <alignment horizontal="center" vertical="top"/>
    </xf>
    <xf numFmtId="2" fontId="8" fillId="3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 vertical="top" wrapText="1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74"/>
  <sheetViews>
    <sheetView tabSelected="1" zoomScale="80" zoomScaleNormal="80" workbookViewId="0">
      <selection activeCell="AD9" sqref="AD9"/>
    </sheetView>
  </sheetViews>
  <sheetFormatPr defaultRowHeight="15"/>
  <sheetData>
    <row r="1" spans="1:27" ht="15.7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15.7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ht="15.7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1"/>
      <c r="Y3" s="2"/>
      <c r="Z3" s="3"/>
      <c r="AA3" s="4"/>
    </row>
    <row r="4" spans="1:27" ht="15.75">
      <c r="A4" s="5" t="s">
        <v>3</v>
      </c>
      <c r="B4" s="58" t="s">
        <v>4</v>
      </c>
      <c r="C4" s="58"/>
      <c r="D4" s="58" t="s">
        <v>5</v>
      </c>
      <c r="E4" s="58"/>
      <c r="F4" s="58" t="s">
        <v>6</v>
      </c>
      <c r="G4" s="58"/>
      <c r="H4" s="58" t="s">
        <v>7</v>
      </c>
      <c r="I4" s="58"/>
      <c r="J4" s="58" t="s">
        <v>8</v>
      </c>
      <c r="K4" s="58"/>
      <c r="L4" s="58" t="s">
        <v>9</v>
      </c>
      <c r="M4" s="58"/>
      <c r="N4" s="58" t="s">
        <v>10</v>
      </c>
      <c r="O4" s="58"/>
      <c r="P4" s="57" t="s">
        <v>11</v>
      </c>
      <c r="Q4" s="58"/>
      <c r="R4" s="59" t="s">
        <v>12</v>
      </c>
      <c r="S4" s="60"/>
      <c r="T4" s="61" t="s">
        <v>13</v>
      </c>
      <c r="U4" s="62"/>
      <c r="V4" s="61" t="s">
        <v>14</v>
      </c>
      <c r="W4" s="62" t="s">
        <v>15</v>
      </c>
      <c r="X4" s="63" t="s">
        <v>16</v>
      </c>
      <c r="Y4" s="64"/>
      <c r="Z4" s="65" t="s">
        <v>17</v>
      </c>
      <c r="AA4" s="66"/>
    </row>
    <row r="5" spans="1:27" ht="25.5">
      <c r="A5" s="5"/>
      <c r="B5" s="6" t="s">
        <v>18</v>
      </c>
      <c r="C5" s="6" t="s">
        <v>19</v>
      </c>
      <c r="D5" s="6" t="s">
        <v>18</v>
      </c>
      <c r="E5" s="6" t="s">
        <v>19</v>
      </c>
      <c r="F5" s="6" t="s">
        <v>18</v>
      </c>
      <c r="G5" s="6" t="s">
        <v>19</v>
      </c>
      <c r="H5" s="6" t="s">
        <v>18</v>
      </c>
      <c r="I5" s="6" t="s">
        <v>19</v>
      </c>
      <c r="J5" s="6" t="s">
        <v>18</v>
      </c>
      <c r="K5" s="6" t="s">
        <v>19</v>
      </c>
      <c r="L5" s="6" t="s">
        <v>18</v>
      </c>
      <c r="M5" s="6" t="s">
        <v>19</v>
      </c>
      <c r="N5" s="6" t="s">
        <v>18</v>
      </c>
      <c r="O5" s="6" t="s">
        <v>19</v>
      </c>
      <c r="P5" s="6" t="s">
        <v>18</v>
      </c>
      <c r="Q5" s="6" t="s">
        <v>19</v>
      </c>
      <c r="R5" s="7" t="s">
        <v>18</v>
      </c>
      <c r="S5" s="7" t="s">
        <v>19</v>
      </c>
      <c r="T5" s="8" t="s">
        <v>18</v>
      </c>
      <c r="U5" s="8" t="s">
        <v>19</v>
      </c>
      <c r="V5" s="8" t="s">
        <v>18</v>
      </c>
      <c r="W5" s="9" t="s">
        <v>19</v>
      </c>
      <c r="X5" s="7" t="s">
        <v>18</v>
      </c>
      <c r="Y5" s="7" t="s">
        <v>19</v>
      </c>
      <c r="Z5" s="8" t="s">
        <v>18</v>
      </c>
      <c r="AA5" s="8" t="s">
        <v>19</v>
      </c>
    </row>
    <row r="6" spans="1:27" ht="15.75">
      <c r="A6" s="10" t="s">
        <v>20</v>
      </c>
      <c r="B6" s="11">
        <v>1</v>
      </c>
      <c r="C6" s="12">
        <v>1.3971</v>
      </c>
      <c r="D6" s="11"/>
      <c r="E6" s="13"/>
      <c r="F6" s="11"/>
      <c r="G6" s="13"/>
      <c r="H6" s="11"/>
      <c r="I6" s="13"/>
      <c r="J6" s="11">
        <v>9</v>
      </c>
      <c r="K6" s="12">
        <v>42.674999999999997</v>
      </c>
      <c r="L6" s="11"/>
      <c r="M6" s="13"/>
      <c r="N6" s="11">
        <f>2+1+1</f>
        <v>4</v>
      </c>
      <c r="O6" s="13">
        <f>16.13+6.88+8.21</f>
        <v>31.22</v>
      </c>
      <c r="P6" s="11">
        <v>2</v>
      </c>
      <c r="Q6" s="13">
        <v>23.68</v>
      </c>
      <c r="R6" s="14">
        <f>P6+N6+L6+J6+H6+F6+D6+B6</f>
        <v>16</v>
      </c>
      <c r="S6" s="15">
        <f>Q6+O6+M6+K6+I6+G6+E6+C6</f>
        <v>98.972099999999983</v>
      </c>
      <c r="T6" s="16">
        <v>1</v>
      </c>
      <c r="U6" s="17">
        <v>3</v>
      </c>
      <c r="V6" s="16">
        <v>13</v>
      </c>
      <c r="W6" s="17">
        <v>33.340000000000003</v>
      </c>
      <c r="X6" s="18">
        <f>T6+V6</f>
        <v>14</v>
      </c>
      <c r="Y6" s="15">
        <f>U6+W6</f>
        <v>36.340000000000003</v>
      </c>
      <c r="Z6" s="19">
        <f>R6+X6</f>
        <v>30</v>
      </c>
      <c r="AA6" s="20">
        <f>S6+Y6</f>
        <v>135.31209999999999</v>
      </c>
    </row>
    <row r="7" spans="1:27" ht="15.75">
      <c r="A7" s="10" t="s">
        <v>21</v>
      </c>
      <c r="B7" s="11"/>
      <c r="C7" s="12"/>
      <c r="D7" s="11"/>
      <c r="E7" s="13"/>
      <c r="F7" s="11"/>
      <c r="G7" s="13"/>
      <c r="H7" s="11"/>
      <c r="I7" s="13"/>
      <c r="J7" s="11"/>
      <c r="K7" s="12"/>
      <c r="L7" s="11"/>
      <c r="M7" s="13"/>
      <c r="N7" s="11"/>
      <c r="O7" s="13"/>
      <c r="P7" s="11"/>
      <c r="Q7" s="13"/>
      <c r="R7" s="21">
        <f t="shared" ref="R7:S31" si="0">P7+N7+L7+J7+H7+F7+D7+B7</f>
        <v>0</v>
      </c>
      <c r="S7" s="21">
        <f t="shared" si="0"/>
        <v>0</v>
      </c>
      <c r="T7" s="16">
        <v>2</v>
      </c>
      <c r="U7" s="17">
        <v>2</v>
      </c>
      <c r="V7" s="16">
        <v>6</v>
      </c>
      <c r="W7" s="17">
        <v>11.7</v>
      </c>
      <c r="X7" s="18">
        <f t="shared" ref="X7:Y31" si="1">T7+V7</f>
        <v>8</v>
      </c>
      <c r="Y7" s="15">
        <f t="shared" si="1"/>
        <v>13.7</v>
      </c>
      <c r="Z7" s="19">
        <f t="shared" ref="Z7:AA31" si="2">R7+X7</f>
        <v>8</v>
      </c>
      <c r="AA7" s="20">
        <f t="shared" si="2"/>
        <v>13.7</v>
      </c>
    </row>
    <row r="8" spans="1:27" ht="15.75">
      <c r="A8" s="10" t="s">
        <v>22</v>
      </c>
      <c r="B8" s="11"/>
      <c r="C8" s="13"/>
      <c r="D8" s="11"/>
      <c r="E8" s="13"/>
      <c r="F8" s="11"/>
      <c r="G8" s="13"/>
      <c r="H8" s="11">
        <v>9</v>
      </c>
      <c r="I8" s="12">
        <v>20.46</v>
      </c>
      <c r="J8" s="11">
        <v>3</v>
      </c>
      <c r="K8" s="12">
        <v>24.89</v>
      </c>
      <c r="L8" s="11">
        <v>11</v>
      </c>
      <c r="M8" s="12">
        <v>70.377099999999999</v>
      </c>
      <c r="N8" s="11">
        <v>2</v>
      </c>
      <c r="O8" s="12">
        <f>5+10</f>
        <v>15</v>
      </c>
      <c r="P8" s="11"/>
      <c r="Q8" s="12"/>
      <c r="R8" s="14">
        <f t="shared" si="0"/>
        <v>25</v>
      </c>
      <c r="S8" s="15">
        <f t="shared" si="0"/>
        <v>130.72710000000001</v>
      </c>
      <c r="T8" s="16">
        <v>4</v>
      </c>
      <c r="U8" s="17">
        <v>14.07</v>
      </c>
      <c r="V8" s="16">
        <v>13</v>
      </c>
      <c r="W8" s="17">
        <v>23.25</v>
      </c>
      <c r="X8" s="18">
        <f t="shared" si="1"/>
        <v>17</v>
      </c>
      <c r="Y8" s="15">
        <f t="shared" si="1"/>
        <v>37.32</v>
      </c>
      <c r="Z8" s="19">
        <f t="shared" si="2"/>
        <v>42</v>
      </c>
      <c r="AA8" s="20">
        <f t="shared" si="2"/>
        <v>168.0471</v>
      </c>
    </row>
    <row r="9" spans="1:27" ht="15.75">
      <c r="A9" s="10" t="s">
        <v>23</v>
      </c>
      <c r="B9" s="11"/>
      <c r="C9" s="13"/>
      <c r="D9" s="11"/>
      <c r="E9" s="13"/>
      <c r="F9" s="11"/>
      <c r="G9" s="13"/>
      <c r="H9" s="11">
        <v>1</v>
      </c>
      <c r="I9" s="12">
        <v>9.9978999999999996</v>
      </c>
      <c r="J9" s="11"/>
      <c r="K9" s="12"/>
      <c r="L9" s="11">
        <v>3</v>
      </c>
      <c r="M9" s="12">
        <v>9.4803999999999995</v>
      </c>
      <c r="N9" s="11">
        <v>1</v>
      </c>
      <c r="O9" s="12">
        <v>7.02</v>
      </c>
      <c r="P9" s="11">
        <v>1</v>
      </c>
      <c r="Q9" s="12">
        <v>10</v>
      </c>
      <c r="R9" s="14">
        <f t="shared" si="0"/>
        <v>6</v>
      </c>
      <c r="S9" s="15">
        <f t="shared" si="0"/>
        <v>36.4983</v>
      </c>
      <c r="T9" s="16">
        <v>5</v>
      </c>
      <c r="U9" s="17">
        <v>18.2</v>
      </c>
      <c r="V9" s="16">
        <v>13</v>
      </c>
      <c r="W9" s="17">
        <v>45.38</v>
      </c>
      <c r="X9" s="18">
        <f t="shared" si="1"/>
        <v>18</v>
      </c>
      <c r="Y9" s="15">
        <f t="shared" si="1"/>
        <v>63.58</v>
      </c>
      <c r="Z9" s="19">
        <f t="shared" si="2"/>
        <v>24</v>
      </c>
      <c r="AA9" s="20">
        <f t="shared" si="2"/>
        <v>100.0783</v>
      </c>
    </row>
    <row r="10" spans="1:27" ht="15.75">
      <c r="A10" s="10" t="s">
        <v>24</v>
      </c>
      <c r="B10" s="11"/>
      <c r="C10" s="13"/>
      <c r="D10" s="11"/>
      <c r="E10" s="13"/>
      <c r="F10" s="11"/>
      <c r="G10" s="13"/>
      <c r="H10" s="11"/>
      <c r="I10" s="12"/>
      <c r="J10" s="11"/>
      <c r="K10" s="12"/>
      <c r="L10" s="11"/>
      <c r="M10" s="12"/>
      <c r="N10" s="11"/>
      <c r="O10" s="12"/>
      <c r="P10" s="11"/>
      <c r="Q10" s="12"/>
      <c r="R10" s="14">
        <f t="shared" si="0"/>
        <v>0</v>
      </c>
      <c r="S10" s="15">
        <f t="shared" si="0"/>
        <v>0</v>
      </c>
      <c r="T10" s="16"/>
      <c r="U10" s="17"/>
      <c r="V10" s="16"/>
      <c r="W10" s="17"/>
      <c r="X10" s="18">
        <f t="shared" si="1"/>
        <v>0</v>
      </c>
      <c r="Y10" s="21">
        <f t="shared" si="1"/>
        <v>0</v>
      </c>
      <c r="Z10" s="19">
        <f t="shared" si="2"/>
        <v>0</v>
      </c>
      <c r="AA10" s="20">
        <f t="shared" si="2"/>
        <v>0</v>
      </c>
    </row>
    <row r="11" spans="1:27" ht="15.75">
      <c r="A11" s="10" t="s">
        <v>25</v>
      </c>
      <c r="B11" s="11"/>
      <c r="C11" s="13"/>
      <c r="D11" s="11">
        <v>2</v>
      </c>
      <c r="E11" s="12">
        <v>17.786899999999999</v>
      </c>
      <c r="F11" s="11">
        <v>3</v>
      </c>
      <c r="G11" s="12">
        <v>17.175000000000001</v>
      </c>
      <c r="H11" s="11"/>
      <c r="I11" s="12"/>
      <c r="J11" s="11">
        <v>2</v>
      </c>
      <c r="K11" s="12">
        <v>15.56</v>
      </c>
      <c r="L11" s="11"/>
      <c r="M11" s="12"/>
      <c r="N11" s="11">
        <f>1+1+1</f>
        <v>3</v>
      </c>
      <c r="O11" s="12">
        <f>7.26+3.885+9.56</f>
        <v>20.704999999999998</v>
      </c>
      <c r="P11" s="11"/>
      <c r="Q11" s="12"/>
      <c r="R11" s="14">
        <f t="shared" si="0"/>
        <v>10</v>
      </c>
      <c r="S11" s="15">
        <f t="shared" si="0"/>
        <v>71.226900000000001</v>
      </c>
      <c r="T11" s="16"/>
      <c r="U11" s="17"/>
      <c r="V11" s="16">
        <v>16</v>
      </c>
      <c r="W11" s="17">
        <v>50.09</v>
      </c>
      <c r="X11" s="18">
        <f t="shared" si="1"/>
        <v>16</v>
      </c>
      <c r="Y11" s="15">
        <f t="shared" si="1"/>
        <v>50.09</v>
      </c>
      <c r="Z11" s="19">
        <f t="shared" si="2"/>
        <v>26</v>
      </c>
      <c r="AA11" s="20">
        <f t="shared" si="2"/>
        <v>121.3169</v>
      </c>
    </row>
    <row r="12" spans="1:27" ht="15.75">
      <c r="A12" s="10" t="s">
        <v>26</v>
      </c>
      <c r="B12" s="11"/>
      <c r="C12" s="13"/>
      <c r="D12" s="11">
        <v>3</v>
      </c>
      <c r="E12" s="12">
        <v>15.53</v>
      </c>
      <c r="F12" s="11">
        <v>1</v>
      </c>
      <c r="G12" s="12">
        <v>9.9885000000000002</v>
      </c>
      <c r="H12" s="11">
        <v>4</v>
      </c>
      <c r="I12" s="12">
        <v>30.53</v>
      </c>
      <c r="J12" s="11">
        <v>2</v>
      </c>
      <c r="K12" s="12">
        <v>29.999400000000001</v>
      </c>
      <c r="L12" s="11">
        <v>3</v>
      </c>
      <c r="M12" s="12">
        <f>6.46+5.217+10.12</f>
        <v>21.796999999999997</v>
      </c>
      <c r="N12" s="11">
        <f>2+1+1</f>
        <v>4</v>
      </c>
      <c r="O12" s="12">
        <f>15.35+10+10</f>
        <v>35.35</v>
      </c>
      <c r="P12" s="11"/>
      <c r="Q12" s="12"/>
      <c r="R12" s="14">
        <f t="shared" si="0"/>
        <v>17</v>
      </c>
      <c r="S12" s="15">
        <f t="shared" si="0"/>
        <v>143.19489999999999</v>
      </c>
      <c r="T12" s="16"/>
      <c r="U12" s="17"/>
      <c r="V12" s="16">
        <v>4</v>
      </c>
      <c r="W12" s="17">
        <v>13.67</v>
      </c>
      <c r="X12" s="18">
        <f t="shared" si="1"/>
        <v>4</v>
      </c>
      <c r="Y12" s="15">
        <f t="shared" si="1"/>
        <v>13.67</v>
      </c>
      <c r="Z12" s="19">
        <f t="shared" si="2"/>
        <v>21</v>
      </c>
      <c r="AA12" s="20">
        <f t="shared" si="2"/>
        <v>156.86489999999998</v>
      </c>
    </row>
    <row r="13" spans="1:27" ht="15.75">
      <c r="A13" s="10" t="s">
        <v>27</v>
      </c>
      <c r="B13" s="11"/>
      <c r="C13" s="13"/>
      <c r="D13" s="11"/>
      <c r="E13" s="12"/>
      <c r="F13" s="11"/>
      <c r="G13" s="12"/>
      <c r="H13" s="11"/>
      <c r="I13" s="12"/>
      <c r="J13" s="11"/>
      <c r="K13" s="12"/>
      <c r="L13" s="11">
        <v>1</v>
      </c>
      <c r="M13" s="12">
        <v>2.8374999999999999</v>
      </c>
      <c r="N13" s="11"/>
      <c r="O13" s="12"/>
      <c r="P13" s="11"/>
      <c r="Q13" s="12"/>
      <c r="R13" s="14">
        <f t="shared" si="0"/>
        <v>1</v>
      </c>
      <c r="S13" s="15">
        <f t="shared" si="0"/>
        <v>2.8374999999999999</v>
      </c>
      <c r="T13" s="16">
        <v>6</v>
      </c>
      <c r="U13" s="17">
        <v>11.62</v>
      </c>
      <c r="V13" s="16">
        <v>14</v>
      </c>
      <c r="W13" s="17">
        <v>36.53</v>
      </c>
      <c r="X13" s="18">
        <f t="shared" si="1"/>
        <v>20</v>
      </c>
      <c r="Y13" s="15">
        <f t="shared" si="1"/>
        <v>48.15</v>
      </c>
      <c r="Z13" s="19">
        <f t="shared" si="2"/>
        <v>21</v>
      </c>
      <c r="AA13" s="20">
        <f t="shared" si="2"/>
        <v>50.987499999999997</v>
      </c>
    </row>
    <row r="14" spans="1:27" ht="15.75">
      <c r="A14" s="10" t="s">
        <v>28</v>
      </c>
      <c r="B14" s="11"/>
      <c r="C14" s="13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21">
        <f t="shared" si="0"/>
        <v>0</v>
      </c>
      <c r="S14" s="21">
        <f t="shared" si="0"/>
        <v>0</v>
      </c>
      <c r="T14" s="16"/>
      <c r="U14" s="17"/>
      <c r="V14" s="16">
        <v>5</v>
      </c>
      <c r="W14" s="17">
        <v>8.5500000000000007</v>
      </c>
      <c r="X14" s="18">
        <f t="shared" si="1"/>
        <v>5</v>
      </c>
      <c r="Y14" s="15">
        <f t="shared" si="1"/>
        <v>8.5500000000000007</v>
      </c>
      <c r="Z14" s="19">
        <f t="shared" si="2"/>
        <v>5</v>
      </c>
      <c r="AA14" s="20">
        <f t="shared" si="2"/>
        <v>8.5500000000000007</v>
      </c>
    </row>
    <row r="15" spans="1:27" ht="15.75">
      <c r="A15" s="10" t="s">
        <v>29</v>
      </c>
      <c r="B15" s="11"/>
      <c r="C15" s="13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>
        <f>1+1+3</f>
        <v>5</v>
      </c>
      <c r="O15" s="12">
        <f>8.88+3.3606+5.53+5.1+3.514</f>
        <v>26.384600000000002</v>
      </c>
      <c r="P15" s="11"/>
      <c r="Q15" s="12"/>
      <c r="R15" s="14">
        <f t="shared" si="0"/>
        <v>5</v>
      </c>
      <c r="S15" s="15">
        <f t="shared" si="0"/>
        <v>26.384600000000002</v>
      </c>
      <c r="T15" s="16">
        <v>2</v>
      </c>
      <c r="U15" s="17">
        <v>3</v>
      </c>
      <c r="V15" s="16">
        <v>10</v>
      </c>
      <c r="W15" s="17">
        <v>22.99</v>
      </c>
      <c r="X15" s="18">
        <f t="shared" si="1"/>
        <v>12</v>
      </c>
      <c r="Y15" s="15">
        <f t="shared" si="1"/>
        <v>25.99</v>
      </c>
      <c r="Z15" s="19">
        <f t="shared" si="2"/>
        <v>17</v>
      </c>
      <c r="AA15" s="20">
        <f t="shared" si="2"/>
        <v>52.374600000000001</v>
      </c>
    </row>
    <row r="16" spans="1:27" ht="15.75">
      <c r="A16" s="10" t="s">
        <v>30</v>
      </c>
      <c r="B16" s="11"/>
      <c r="C16" s="13"/>
      <c r="D16" s="11"/>
      <c r="E16" s="12"/>
      <c r="F16" s="11"/>
      <c r="G16" s="12"/>
      <c r="H16" s="11">
        <v>30</v>
      </c>
      <c r="I16" s="12">
        <v>284.54000000000002</v>
      </c>
      <c r="J16" s="11">
        <v>31</v>
      </c>
      <c r="K16" s="12">
        <v>280.33999999999997</v>
      </c>
      <c r="L16" s="11">
        <f>12+8</f>
        <v>20</v>
      </c>
      <c r="M16" s="12">
        <f>113.58+10+7.89+10+10+10+10+14.409+3.66</f>
        <v>189.53899999999999</v>
      </c>
      <c r="N16" s="11">
        <f>6+3</f>
        <v>9</v>
      </c>
      <c r="O16" s="12">
        <f>25.65+10+10+10+3.57+10+9.845</f>
        <v>79.064999999999998</v>
      </c>
      <c r="P16" s="11"/>
      <c r="Q16" s="12"/>
      <c r="R16" s="14">
        <f t="shared" si="0"/>
        <v>90</v>
      </c>
      <c r="S16" s="15">
        <f t="shared" si="0"/>
        <v>833.48399999999992</v>
      </c>
      <c r="T16" s="16">
        <v>6</v>
      </c>
      <c r="U16" s="17">
        <v>23.02</v>
      </c>
      <c r="V16" s="16">
        <v>4</v>
      </c>
      <c r="W16" s="17">
        <v>12.67</v>
      </c>
      <c r="X16" s="18">
        <f t="shared" si="1"/>
        <v>10</v>
      </c>
      <c r="Y16" s="15">
        <f t="shared" si="1"/>
        <v>35.69</v>
      </c>
      <c r="Z16" s="19">
        <f t="shared" si="2"/>
        <v>100</v>
      </c>
      <c r="AA16" s="20">
        <f t="shared" si="2"/>
        <v>869.17399999999998</v>
      </c>
    </row>
    <row r="17" spans="1:27" ht="15.75">
      <c r="A17" s="10" t="s">
        <v>31</v>
      </c>
      <c r="B17" s="11"/>
      <c r="C17" s="13"/>
      <c r="D17" s="11">
        <v>1</v>
      </c>
      <c r="E17" s="12">
        <v>6.85</v>
      </c>
      <c r="F17" s="11"/>
      <c r="G17" s="12"/>
      <c r="H17" s="11"/>
      <c r="I17" s="12"/>
      <c r="J17" s="11">
        <v>1</v>
      </c>
      <c r="K17" s="12">
        <v>10</v>
      </c>
      <c r="L17" s="11">
        <v>1</v>
      </c>
      <c r="M17" s="12">
        <v>9.9499999999999993</v>
      </c>
      <c r="N17" s="11">
        <f>1+1</f>
        <v>2</v>
      </c>
      <c r="O17" s="12">
        <f>9.1+2.2</f>
        <v>11.3</v>
      </c>
      <c r="P17" s="11">
        <v>1</v>
      </c>
      <c r="Q17" s="12">
        <v>9</v>
      </c>
      <c r="R17" s="14">
        <f t="shared" si="0"/>
        <v>6</v>
      </c>
      <c r="S17" s="15">
        <f t="shared" si="0"/>
        <v>47.1</v>
      </c>
      <c r="T17" s="16">
        <v>8</v>
      </c>
      <c r="U17" s="17">
        <v>59.72</v>
      </c>
      <c r="V17" s="16">
        <v>2</v>
      </c>
      <c r="W17" s="17">
        <v>10.46</v>
      </c>
      <c r="X17" s="18">
        <f t="shared" si="1"/>
        <v>10</v>
      </c>
      <c r="Y17" s="15">
        <f t="shared" si="1"/>
        <v>70.180000000000007</v>
      </c>
      <c r="Z17" s="19">
        <f t="shared" si="2"/>
        <v>16</v>
      </c>
      <c r="AA17" s="20">
        <f t="shared" si="2"/>
        <v>117.28</v>
      </c>
    </row>
    <row r="18" spans="1:27" ht="15.75">
      <c r="A18" s="10" t="s">
        <v>32</v>
      </c>
      <c r="B18" s="11">
        <v>15</v>
      </c>
      <c r="C18" s="12">
        <v>72.099000000000004</v>
      </c>
      <c r="D18" s="11">
        <v>9</v>
      </c>
      <c r="E18" s="12">
        <v>28.543399999999998</v>
      </c>
      <c r="F18" s="11">
        <v>7</v>
      </c>
      <c r="G18" s="12">
        <v>18.02</v>
      </c>
      <c r="H18" s="11">
        <v>10</v>
      </c>
      <c r="I18" s="12">
        <v>35.655999999999999</v>
      </c>
      <c r="J18" s="11">
        <v>10</v>
      </c>
      <c r="K18" s="12">
        <v>61.53</v>
      </c>
      <c r="L18" s="11">
        <v>9</v>
      </c>
      <c r="M18" s="12">
        <f>50.2717+3.0275+6</f>
        <v>59.299199999999999</v>
      </c>
      <c r="N18" s="11">
        <f>1+4+10+3</f>
        <v>18</v>
      </c>
      <c r="O18" s="12">
        <f>12.15+3.058+8.567+8.4+8.45+2.361+1.954+10+1.4393+1.68+1.382+2.827+4.999+10+8.3+2.58+2.406+6.73</f>
        <v>97.283299999999997</v>
      </c>
      <c r="P18" s="11">
        <v>3</v>
      </c>
      <c r="Q18" s="12">
        <v>9.1639999999999997</v>
      </c>
      <c r="R18" s="14">
        <f t="shared" si="0"/>
        <v>81</v>
      </c>
      <c r="S18" s="15">
        <f t="shared" si="0"/>
        <v>381.5949</v>
      </c>
      <c r="T18" s="16">
        <v>10</v>
      </c>
      <c r="U18" s="17">
        <v>34.76</v>
      </c>
      <c r="V18" s="16">
        <v>24</v>
      </c>
      <c r="W18" s="17">
        <v>80.94</v>
      </c>
      <c r="X18" s="18">
        <f t="shared" si="1"/>
        <v>34</v>
      </c>
      <c r="Y18" s="15">
        <f t="shared" si="1"/>
        <v>115.69999999999999</v>
      </c>
      <c r="Z18" s="19">
        <f t="shared" si="2"/>
        <v>115</v>
      </c>
      <c r="AA18" s="20">
        <f t="shared" si="2"/>
        <v>497.29489999999998</v>
      </c>
    </row>
    <row r="19" spans="1:27" ht="15.75">
      <c r="A19" s="10" t="s">
        <v>33</v>
      </c>
      <c r="B19" s="11"/>
      <c r="C19" s="12"/>
      <c r="D19" s="11"/>
      <c r="E19" s="12"/>
      <c r="F19" s="11">
        <v>1</v>
      </c>
      <c r="G19" s="12">
        <v>5.6550000000000002</v>
      </c>
      <c r="H19" s="11">
        <v>2</v>
      </c>
      <c r="I19" s="12">
        <v>17.5</v>
      </c>
      <c r="J19" s="11"/>
      <c r="K19" s="12"/>
      <c r="L19" s="11"/>
      <c r="M19" s="12"/>
      <c r="N19" s="11"/>
      <c r="O19" s="12"/>
      <c r="P19" s="11"/>
      <c r="Q19" s="12"/>
      <c r="R19" s="14">
        <f t="shared" si="0"/>
        <v>3</v>
      </c>
      <c r="S19" s="15">
        <f t="shared" si="0"/>
        <v>23.155000000000001</v>
      </c>
      <c r="T19" s="16"/>
      <c r="U19" s="17"/>
      <c r="V19" s="16"/>
      <c r="W19" s="22"/>
      <c r="X19" s="18">
        <f t="shared" si="1"/>
        <v>0</v>
      </c>
      <c r="Y19" s="21">
        <f t="shared" si="1"/>
        <v>0</v>
      </c>
      <c r="Z19" s="19">
        <f t="shared" si="2"/>
        <v>3</v>
      </c>
      <c r="AA19" s="20">
        <f t="shared" si="2"/>
        <v>23.155000000000001</v>
      </c>
    </row>
    <row r="20" spans="1:27" ht="15.75">
      <c r="A20" s="10" t="s">
        <v>34</v>
      </c>
      <c r="B20" s="11">
        <v>2</v>
      </c>
      <c r="C20" s="12">
        <v>17.060400000000001</v>
      </c>
      <c r="D20" s="11">
        <v>3</v>
      </c>
      <c r="E20" s="12">
        <v>12.678000000000001</v>
      </c>
      <c r="F20" s="11">
        <v>6</v>
      </c>
      <c r="G20" s="12">
        <v>40.531999999999996</v>
      </c>
      <c r="H20" s="11">
        <v>12</v>
      </c>
      <c r="I20" s="12">
        <v>68.402000000000001</v>
      </c>
      <c r="J20" s="11">
        <v>54</v>
      </c>
      <c r="K20" s="12">
        <v>305.93</v>
      </c>
      <c r="L20" s="11">
        <f>19+6</f>
        <v>25</v>
      </c>
      <c r="M20" s="12">
        <f>121.674+15+10.55+14.7+10+1.63+10</f>
        <v>183.554</v>
      </c>
      <c r="N20" s="11">
        <f>12+12+4+14</f>
        <v>42</v>
      </c>
      <c r="O20" s="12">
        <f>94.04+10+10.2+15+7.4+6.01+9.01+10+10+10+5.2603+6.73+6.19+10+10+10+4.1+136.784</f>
        <v>370.72429999999997</v>
      </c>
      <c r="P20" s="11">
        <v>4</v>
      </c>
      <c r="Q20" s="12">
        <v>45</v>
      </c>
      <c r="R20" s="14">
        <f t="shared" si="0"/>
        <v>148</v>
      </c>
      <c r="S20" s="15">
        <f t="shared" si="0"/>
        <v>1043.8807000000002</v>
      </c>
      <c r="T20" s="16">
        <v>18</v>
      </c>
      <c r="U20" s="17">
        <f>116.38-6</f>
        <v>110.38</v>
      </c>
      <c r="V20" s="16">
        <v>29</v>
      </c>
      <c r="W20" s="17">
        <v>147.09</v>
      </c>
      <c r="X20" s="18">
        <f t="shared" si="1"/>
        <v>47</v>
      </c>
      <c r="Y20" s="15">
        <f t="shared" si="1"/>
        <v>257.47000000000003</v>
      </c>
      <c r="Z20" s="19">
        <f t="shared" si="2"/>
        <v>195</v>
      </c>
      <c r="AA20" s="20">
        <f t="shared" si="2"/>
        <v>1301.3507000000002</v>
      </c>
    </row>
    <row r="21" spans="1:27" ht="15.75">
      <c r="A21" s="10" t="s">
        <v>35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21">
        <f t="shared" si="0"/>
        <v>0</v>
      </c>
      <c r="S21" s="21">
        <f t="shared" si="0"/>
        <v>0</v>
      </c>
      <c r="T21" s="16"/>
      <c r="U21" s="17"/>
      <c r="V21" s="16">
        <v>1</v>
      </c>
      <c r="W21" s="17">
        <v>1.18</v>
      </c>
      <c r="X21" s="18">
        <f t="shared" si="1"/>
        <v>1</v>
      </c>
      <c r="Y21" s="15">
        <f t="shared" si="1"/>
        <v>1.18</v>
      </c>
      <c r="Z21" s="19">
        <f t="shared" si="2"/>
        <v>1</v>
      </c>
      <c r="AA21" s="20">
        <f t="shared" si="2"/>
        <v>1.18</v>
      </c>
    </row>
    <row r="22" spans="1:27" ht="15.75">
      <c r="A22" s="10" t="s">
        <v>36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>
        <v>1</v>
      </c>
      <c r="O22" s="12">
        <v>2.2400000000000002</v>
      </c>
      <c r="P22" s="11"/>
      <c r="Q22" s="12"/>
      <c r="R22" s="14">
        <f t="shared" si="0"/>
        <v>1</v>
      </c>
      <c r="S22" s="15">
        <f t="shared" si="0"/>
        <v>2.2400000000000002</v>
      </c>
      <c r="T22" s="16"/>
      <c r="U22" s="17"/>
      <c r="V22" s="16">
        <v>1</v>
      </c>
      <c r="W22" s="17">
        <v>1.19</v>
      </c>
      <c r="X22" s="18">
        <f t="shared" si="1"/>
        <v>1</v>
      </c>
      <c r="Y22" s="15">
        <f t="shared" si="1"/>
        <v>1.19</v>
      </c>
      <c r="Z22" s="19">
        <f t="shared" si="2"/>
        <v>2</v>
      </c>
      <c r="AA22" s="20">
        <f t="shared" si="2"/>
        <v>3.43</v>
      </c>
    </row>
    <row r="23" spans="1:27" ht="15.75">
      <c r="A23" s="10" t="s">
        <v>37</v>
      </c>
      <c r="B23" s="11"/>
      <c r="C23" s="12"/>
      <c r="D23" s="11"/>
      <c r="E23" s="12"/>
      <c r="F23" s="11"/>
      <c r="G23" s="12"/>
      <c r="H23" s="11"/>
      <c r="I23" s="12"/>
      <c r="J23" s="11">
        <v>8</v>
      </c>
      <c r="K23" s="12">
        <v>62.66</v>
      </c>
      <c r="L23" s="11"/>
      <c r="M23" s="12"/>
      <c r="N23" s="11">
        <f>1+2</f>
        <v>3</v>
      </c>
      <c r="O23" s="12">
        <f>7.7+14.4019</f>
        <v>22.101900000000001</v>
      </c>
      <c r="P23" s="11">
        <v>1</v>
      </c>
      <c r="Q23" s="12">
        <v>7.81</v>
      </c>
      <c r="R23" s="14">
        <f t="shared" si="0"/>
        <v>12</v>
      </c>
      <c r="S23" s="15">
        <f t="shared" si="0"/>
        <v>92.571899999999999</v>
      </c>
      <c r="T23" s="16">
        <v>22</v>
      </c>
      <c r="U23" s="23">
        <v>74.275000000000006</v>
      </c>
      <c r="V23" s="16">
        <v>13</v>
      </c>
      <c r="W23" s="17">
        <v>26.76</v>
      </c>
      <c r="X23" s="18">
        <f t="shared" si="1"/>
        <v>35</v>
      </c>
      <c r="Y23" s="15">
        <f t="shared" si="1"/>
        <v>101.03500000000001</v>
      </c>
      <c r="Z23" s="19">
        <f t="shared" si="2"/>
        <v>47</v>
      </c>
      <c r="AA23" s="20">
        <f t="shared" si="2"/>
        <v>193.6069</v>
      </c>
    </row>
    <row r="24" spans="1:27" ht="15.75">
      <c r="A24" s="10" t="s">
        <v>38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  <c r="N24" s="11"/>
      <c r="O24" s="12"/>
      <c r="P24" s="11"/>
      <c r="Q24" s="12"/>
      <c r="R24" s="14">
        <f t="shared" si="0"/>
        <v>0</v>
      </c>
      <c r="S24" s="15">
        <f t="shared" si="0"/>
        <v>0</v>
      </c>
      <c r="T24" s="16">
        <v>3</v>
      </c>
      <c r="U24" s="17">
        <v>10.8</v>
      </c>
      <c r="V24" s="16">
        <v>7</v>
      </c>
      <c r="W24" s="17">
        <v>34.92</v>
      </c>
      <c r="X24" s="18">
        <f t="shared" si="1"/>
        <v>10</v>
      </c>
      <c r="Y24" s="15">
        <f t="shared" si="1"/>
        <v>45.72</v>
      </c>
      <c r="Z24" s="19">
        <f t="shared" si="2"/>
        <v>10</v>
      </c>
      <c r="AA24" s="20">
        <f t="shared" si="2"/>
        <v>45.72</v>
      </c>
    </row>
    <row r="25" spans="1:27" ht="15.75">
      <c r="A25" s="10" t="s">
        <v>39</v>
      </c>
      <c r="B25" s="11"/>
      <c r="C25" s="12"/>
      <c r="D25" s="11"/>
      <c r="E25" s="12"/>
      <c r="F25" s="11">
        <v>2</v>
      </c>
      <c r="G25" s="12">
        <v>18.764600000000002</v>
      </c>
      <c r="H25" s="11">
        <v>3</v>
      </c>
      <c r="I25" s="12">
        <v>13.9</v>
      </c>
      <c r="J25" s="11">
        <v>3</v>
      </c>
      <c r="K25" s="12">
        <v>16.05</v>
      </c>
      <c r="L25" s="11">
        <f>2+5</f>
        <v>7</v>
      </c>
      <c r="M25" s="12">
        <f>6.5+7.3+5.11+5.6485+3.2235+4.972</f>
        <v>32.754000000000005</v>
      </c>
      <c r="N25" s="11">
        <f>8+2+2+2</f>
        <v>14</v>
      </c>
      <c r="O25" s="12">
        <f>43.5+5.7+2.564+1.91+5.26+15.205</f>
        <v>74.138999999999996</v>
      </c>
      <c r="P25" s="11"/>
      <c r="Q25" s="12"/>
      <c r="R25" s="14">
        <f t="shared" si="0"/>
        <v>29</v>
      </c>
      <c r="S25" s="15">
        <f t="shared" si="0"/>
        <v>155.60759999999999</v>
      </c>
      <c r="T25" s="16">
        <v>5</v>
      </c>
      <c r="U25" s="23">
        <v>22.265000000000001</v>
      </c>
      <c r="V25" s="16">
        <v>17</v>
      </c>
      <c r="W25" s="17">
        <v>49.24</v>
      </c>
      <c r="X25" s="18">
        <f t="shared" si="1"/>
        <v>22</v>
      </c>
      <c r="Y25" s="24">
        <f t="shared" si="1"/>
        <v>71.504999999999995</v>
      </c>
      <c r="Z25" s="19">
        <f t="shared" si="2"/>
        <v>51</v>
      </c>
      <c r="AA25" s="20">
        <f t="shared" si="2"/>
        <v>227.11259999999999</v>
      </c>
    </row>
    <row r="26" spans="1:27" ht="15.75">
      <c r="A26" s="10" t="s">
        <v>40</v>
      </c>
      <c r="B26" s="11"/>
      <c r="C26" s="12"/>
      <c r="D26" s="11">
        <v>3</v>
      </c>
      <c r="E26" s="12">
        <v>24.689999999999998</v>
      </c>
      <c r="F26" s="11">
        <v>9</v>
      </c>
      <c r="G26" s="12">
        <v>70.08</v>
      </c>
      <c r="H26" s="11">
        <v>25</v>
      </c>
      <c r="I26" s="12">
        <v>174.03</v>
      </c>
      <c r="J26" s="11">
        <v>26</v>
      </c>
      <c r="K26" s="12">
        <v>197.76</v>
      </c>
      <c r="L26" s="11">
        <f>21+6</f>
        <v>27</v>
      </c>
      <c r="M26" s="12">
        <f>166.34+10+10.53+10+10+8.58+8</f>
        <v>223.45000000000002</v>
      </c>
      <c r="N26" s="11">
        <f>5+1+3+5</f>
        <v>14</v>
      </c>
      <c r="O26" s="12">
        <f>54.09+5+10+10+10+35.63</f>
        <v>124.72</v>
      </c>
      <c r="P26" s="11">
        <v>4</v>
      </c>
      <c r="Q26" s="12">
        <v>40</v>
      </c>
      <c r="R26" s="14">
        <f t="shared" si="0"/>
        <v>108</v>
      </c>
      <c r="S26" s="15">
        <f t="shared" si="0"/>
        <v>854.73</v>
      </c>
      <c r="T26" s="16">
        <v>4</v>
      </c>
      <c r="U26" s="17">
        <v>18.52</v>
      </c>
      <c r="V26" s="16">
        <v>10</v>
      </c>
      <c r="W26" s="17">
        <v>58.53</v>
      </c>
      <c r="X26" s="18">
        <f t="shared" si="1"/>
        <v>14</v>
      </c>
      <c r="Y26" s="15">
        <f>U26+W26</f>
        <v>77.05</v>
      </c>
      <c r="Z26" s="19">
        <f t="shared" si="2"/>
        <v>122</v>
      </c>
      <c r="AA26" s="20">
        <f t="shared" si="2"/>
        <v>931.78</v>
      </c>
    </row>
    <row r="27" spans="1:27" ht="15.75">
      <c r="A27" s="10" t="s">
        <v>41</v>
      </c>
      <c r="B27" s="11">
        <v>2</v>
      </c>
      <c r="C27" s="12">
        <v>9.0250000000000004</v>
      </c>
      <c r="D27" s="11">
        <v>1</v>
      </c>
      <c r="E27" s="12">
        <v>2.98</v>
      </c>
      <c r="F27" s="11"/>
      <c r="G27" s="12"/>
      <c r="H27" s="11"/>
      <c r="I27" s="12"/>
      <c r="J27" s="11">
        <v>1</v>
      </c>
      <c r="K27" s="12">
        <v>9.36</v>
      </c>
      <c r="L27" s="11">
        <v>3</v>
      </c>
      <c r="M27" s="12">
        <f>4.97+2.79+2.03</f>
        <v>9.7899999999999991</v>
      </c>
      <c r="N27" s="11">
        <v>1</v>
      </c>
      <c r="O27" s="12">
        <v>8.3699999999999992</v>
      </c>
      <c r="P27" s="11">
        <v>1</v>
      </c>
      <c r="Q27" s="12">
        <v>6.35</v>
      </c>
      <c r="R27" s="14">
        <f t="shared" si="0"/>
        <v>9</v>
      </c>
      <c r="S27" s="15">
        <f t="shared" si="0"/>
        <v>45.874999999999993</v>
      </c>
      <c r="T27" s="16">
        <v>3</v>
      </c>
      <c r="U27" s="23">
        <v>9.1159999999999997</v>
      </c>
      <c r="V27" s="16">
        <v>6</v>
      </c>
      <c r="W27" s="17">
        <v>25.7</v>
      </c>
      <c r="X27" s="18">
        <f t="shared" si="1"/>
        <v>9</v>
      </c>
      <c r="Y27" s="15">
        <f t="shared" si="1"/>
        <v>34.816000000000003</v>
      </c>
      <c r="Z27" s="19">
        <f t="shared" si="2"/>
        <v>18</v>
      </c>
      <c r="AA27" s="20">
        <f t="shared" si="2"/>
        <v>80.691000000000003</v>
      </c>
    </row>
    <row r="28" spans="1:27" ht="15.75">
      <c r="A28" s="10" t="s">
        <v>42</v>
      </c>
      <c r="B28" s="11"/>
      <c r="C28" s="12"/>
      <c r="D28" s="11"/>
      <c r="E28" s="12"/>
      <c r="F28" s="11"/>
      <c r="G28" s="12"/>
      <c r="H28" s="11"/>
      <c r="I28" s="12"/>
      <c r="J28" s="11">
        <v>1</v>
      </c>
      <c r="K28" s="12">
        <v>8.44</v>
      </c>
      <c r="L28" s="11"/>
      <c r="M28" s="12"/>
      <c r="N28" s="11"/>
      <c r="O28" s="12"/>
      <c r="P28" s="11"/>
      <c r="Q28" s="12"/>
      <c r="R28" s="14">
        <f t="shared" si="0"/>
        <v>1</v>
      </c>
      <c r="S28" s="15">
        <f t="shared" si="0"/>
        <v>8.44</v>
      </c>
      <c r="T28" s="16">
        <v>1</v>
      </c>
      <c r="U28" s="17">
        <v>1.2</v>
      </c>
      <c r="V28" s="16">
        <v>6</v>
      </c>
      <c r="W28" s="17">
        <v>8.64</v>
      </c>
      <c r="X28" s="18">
        <f t="shared" si="1"/>
        <v>7</v>
      </c>
      <c r="Y28" s="15">
        <f t="shared" si="1"/>
        <v>9.84</v>
      </c>
      <c r="Z28" s="19">
        <f t="shared" si="2"/>
        <v>8</v>
      </c>
      <c r="AA28" s="20">
        <f t="shared" si="2"/>
        <v>18.28</v>
      </c>
    </row>
    <row r="29" spans="1:27" ht="15.75">
      <c r="A29" s="10" t="s">
        <v>43</v>
      </c>
      <c r="B29" s="11">
        <v>1</v>
      </c>
      <c r="C29" s="12">
        <v>5.25</v>
      </c>
      <c r="D29" s="11">
        <v>3</v>
      </c>
      <c r="E29" s="12">
        <v>24.65</v>
      </c>
      <c r="F29" s="11">
        <v>6</v>
      </c>
      <c r="G29" s="12">
        <v>34.17</v>
      </c>
      <c r="H29" s="11">
        <v>36</v>
      </c>
      <c r="I29" s="12">
        <v>178.11699999999999</v>
      </c>
      <c r="J29" s="11">
        <v>31</v>
      </c>
      <c r="K29" s="12">
        <v>149.69</v>
      </c>
      <c r="L29" s="11">
        <v>12</v>
      </c>
      <c r="M29" s="12">
        <f>52.282+10+5</f>
        <v>67.281999999999996</v>
      </c>
      <c r="N29" s="11">
        <f>3+4</f>
        <v>7</v>
      </c>
      <c r="O29" s="12">
        <f>33.03+28.574</f>
        <v>61.603999999999999</v>
      </c>
      <c r="P29" s="11">
        <v>2</v>
      </c>
      <c r="Q29" s="12">
        <v>15.77</v>
      </c>
      <c r="R29" s="14">
        <f t="shared" si="0"/>
        <v>98</v>
      </c>
      <c r="S29" s="15">
        <f t="shared" si="0"/>
        <v>536.53300000000002</v>
      </c>
      <c r="T29" s="16">
        <v>11</v>
      </c>
      <c r="U29" s="17">
        <v>52.67</v>
      </c>
      <c r="V29" s="16">
        <v>29</v>
      </c>
      <c r="W29" s="17">
        <v>84.05</v>
      </c>
      <c r="X29" s="18">
        <f t="shared" si="1"/>
        <v>40</v>
      </c>
      <c r="Y29" s="15">
        <f t="shared" si="1"/>
        <v>136.72</v>
      </c>
      <c r="Z29" s="19">
        <f t="shared" si="2"/>
        <v>138</v>
      </c>
      <c r="AA29" s="20">
        <f t="shared" si="2"/>
        <v>673.25300000000004</v>
      </c>
    </row>
    <row r="30" spans="1:27" ht="15.75">
      <c r="A30" s="10" t="s">
        <v>44</v>
      </c>
      <c r="B30" s="11">
        <v>1</v>
      </c>
      <c r="C30" s="12">
        <v>9.9998000000000005</v>
      </c>
      <c r="D30" s="11"/>
      <c r="E30" s="12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4">
        <f t="shared" si="0"/>
        <v>1</v>
      </c>
      <c r="S30" s="15">
        <f t="shared" si="0"/>
        <v>9.9998000000000005</v>
      </c>
      <c r="T30" s="16">
        <v>2</v>
      </c>
      <c r="U30" s="17">
        <v>3.29</v>
      </c>
      <c r="V30" s="16">
        <v>1</v>
      </c>
      <c r="W30" s="17">
        <v>1.07</v>
      </c>
      <c r="X30" s="18">
        <f t="shared" si="1"/>
        <v>3</v>
      </c>
      <c r="Y30" s="15">
        <f t="shared" si="1"/>
        <v>4.3600000000000003</v>
      </c>
      <c r="Z30" s="19">
        <f t="shared" si="2"/>
        <v>4</v>
      </c>
      <c r="AA30" s="20">
        <f t="shared" si="2"/>
        <v>14.3598</v>
      </c>
    </row>
    <row r="31" spans="1:27" ht="15.75">
      <c r="A31" s="10" t="s">
        <v>45</v>
      </c>
      <c r="B31" s="11"/>
      <c r="C31" s="13"/>
      <c r="D31" s="11">
        <v>2</v>
      </c>
      <c r="E31" s="12">
        <v>19.310600000000001</v>
      </c>
      <c r="F31" s="11">
        <v>17</v>
      </c>
      <c r="G31" s="12">
        <v>76.302999999999997</v>
      </c>
      <c r="H31" s="11">
        <v>21</v>
      </c>
      <c r="I31" s="12">
        <v>117.93600000000001</v>
      </c>
      <c r="J31" s="11">
        <v>17</v>
      </c>
      <c r="K31" s="12">
        <v>68.92</v>
      </c>
      <c r="L31" s="11">
        <v>16</v>
      </c>
      <c r="M31" s="12">
        <f>25+7.965+2.985+4.01+8.09+6.64+4.95+3.37+7.34+5.23+9.5</f>
        <v>85.08</v>
      </c>
      <c r="N31" s="11">
        <f>9+5</f>
        <v>14</v>
      </c>
      <c r="O31" s="12">
        <f>50.36+25.883</f>
        <v>76.242999999999995</v>
      </c>
      <c r="P31" s="11">
        <v>2</v>
      </c>
      <c r="Q31" s="12">
        <v>8.9</v>
      </c>
      <c r="R31" s="14">
        <f t="shared" si="0"/>
        <v>89</v>
      </c>
      <c r="S31" s="15">
        <f t="shared" si="0"/>
        <v>452.69260000000008</v>
      </c>
      <c r="T31" s="16"/>
      <c r="U31" s="17"/>
      <c r="V31" s="16"/>
      <c r="W31" s="17"/>
      <c r="X31" s="25">
        <f t="shared" si="1"/>
        <v>0</v>
      </c>
      <c r="Y31" s="21">
        <f t="shared" si="1"/>
        <v>0</v>
      </c>
      <c r="Z31" s="19">
        <f t="shared" si="2"/>
        <v>89</v>
      </c>
      <c r="AA31" s="20">
        <f t="shared" si="2"/>
        <v>452.69260000000008</v>
      </c>
    </row>
    <row r="32" spans="1:27" ht="15.75">
      <c r="A32" s="10" t="s">
        <v>46</v>
      </c>
      <c r="B32" s="26">
        <f t="shared" ref="B32:H32" si="3">SUM(B6:B31)</f>
        <v>22</v>
      </c>
      <c r="C32" s="27">
        <f t="shared" si="3"/>
        <v>114.8313</v>
      </c>
      <c r="D32" s="26">
        <f t="shared" si="3"/>
        <v>27</v>
      </c>
      <c r="E32" s="27">
        <f t="shared" si="3"/>
        <v>153.01889999999997</v>
      </c>
      <c r="F32" s="26">
        <f t="shared" si="3"/>
        <v>52</v>
      </c>
      <c r="G32" s="27">
        <f t="shared" si="3"/>
        <v>290.68810000000002</v>
      </c>
      <c r="H32" s="26">
        <f t="shared" si="3"/>
        <v>153</v>
      </c>
      <c r="I32" s="27">
        <f t="shared" ref="I32:X32" si="4">SUM(I6:I31)</f>
        <v>951.06889999999999</v>
      </c>
      <c r="J32" s="26">
        <f t="shared" si="4"/>
        <v>199</v>
      </c>
      <c r="K32" s="27">
        <f t="shared" si="4"/>
        <v>1283.8043999999998</v>
      </c>
      <c r="L32" s="26">
        <f t="shared" si="4"/>
        <v>138</v>
      </c>
      <c r="M32" s="27">
        <f t="shared" si="4"/>
        <v>965.19020000000012</v>
      </c>
      <c r="N32" s="26">
        <f t="shared" si="4"/>
        <v>144</v>
      </c>
      <c r="O32" s="27">
        <f t="shared" si="4"/>
        <v>1063.4701</v>
      </c>
      <c r="P32" s="26">
        <f t="shared" si="4"/>
        <v>21</v>
      </c>
      <c r="Q32" s="27">
        <f t="shared" si="4"/>
        <v>175.67400000000001</v>
      </c>
      <c r="R32" s="14">
        <f>P32+N32+L32+J32+H32+F32+D32+B32</f>
        <v>756</v>
      </c>
      <c r="S32" s="15">
        <f>Q32+O32+M32+K32+I32+G32+E32+C32</f>
        <v>4997.7458999999999</v>
      </c>
      <c r="T32" s="28">
        <f t="shared" si="4"/>
        <v>113</v>
      </c>
      <c r="U32" s="29">
        <f t="shared" si="4"/>
        <v>471.90599999999995</v>
      </c>
      <c r="V32" s="28">
        <f t="shared" si="4"/>
        <v>244</v>
      </c>
      <c r="W32" s="20">
        <v>787.92399999999998</v>
      </c>
      <c r="X32" s="30">
        <f t="shared" si="4"/>
        <v>357</v>
      </c>
      <c r="Y32" s="15">
        <f>U32+W32</f>
        <v>1259.83</v>
      </c>
      <c r="Z32" s="19">
        <f>SUM(Z6:Z31)</f>
        <v>1113</v>
      </c>
      <c r="AA32" s="20">
        <f>SUM(AA6:AA31)</f>
        <v>6257.5918999999985</v>
      </c>
    </row>
    <row r="33" spans="1:27" ht="15.75">
      <c r="A33" s="10" t="s">
        <v>47</v>
      </c>
      <c r="B33" s="26"/>
      <c r="C33" s="31">
        <v>21023</v>
      </c>
      <c r="D33" s="26"/>
      <c r="E33" s="31">
        <v>28816</v>
      </c>
      <c r="F33" s="26"/>
      <c r="G33" s="31">
        <v>37252</v>
      </c>
      <c r="H33" s="26"/>
      <c r="I33" s="31">
        <v>125736</v>
      </c>
      <c r="J33" s="26"/>
      <c r="K33" s="31">
        <v>160723</v>
      </c>
      <c r="L33" s="26"/>
      <c r="M33" s="31">
        <v>127094</v>
      </c>
      <c r="N33" s="26"/>
      <c r="O33" s="31">
        <f>72338+15108+41627</f>
        <v>129073</v>
      </c>
      <c r="P33" s="32"/>
      <c r="Q33" s="33">
        <v>20096</v>
      </c>
      <c r="R33" s="34"/>
      <c r="S33" s="14">
        <f>Q33+O33+M33+K33+I33+G33+E33+C33</f>
        <v>649813</v>
      </c>
      <c r="T33" s="35"/>
      <c r="U33" s="33">
        <v>37945</v>
      </c>
      <c r="V33" s="26"/>
      <c r="W33" s="31">
        <v>74627</v>
      </c>
      <c r="X33" s="18"/>
      <c r="Y33" s="14">
        <f>U33+W33</f>
        <v>112572</v>
      </c>
      <c r="Z33" s="28"/>
      <c r="AA33" s="36">
        <f>S33+Y33</f>
        <v>762385</v>
      </c>
    </row>
    <row r="34" spans="1:27" ht="15.75">
      <c r="A34" s="37"/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40"/>
      <c r="Q34" s="41"/>
      <c r="S34" s="53" t="s">
        <v>48</v>
      </c>
      <c r="T34" s="42">
        <f>P32+T32</f>
        <v>134</v>
      </c>
      <c r="U34" s="43">
        <f>Q32+U32</f>
        <v>647.57999999999993</v>
      </c>
      <c r="V34" s="44"/>
      <c r="W34" s="45"/>
      <c r="X34" s="46"/>
      <c r="Y34" s="47"/>
      <c r="Z34" s="48"/>
      <c r="AA34" s="49"/>
    </row>
    <row r="35" spans="1:27" ht="15.75">
      <c r="A35" s="37"/>
      <c r="B35" s="38"/>
      <c r="C35" s="39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40"/>
      <c r="Q35" s="50"/>
      <c r="R35" s="50"/>
      <c r="S35" s="54"/>
      <c r="T35" s="68" t="s">
        <v>49</v>
      </c>
      <c r="U35" s="69">
        <f>Q33+U33</f>
        <v>58041</v>
      </c>
      <c r="V35" s="44"/>
      <c r="W35" s="45"/>
      <c r="X35" s="46"/>
      <c r="Y35" s="47"/>
      <c r="Z35" s="48"/>
      <c r="AA35" s="49"/>
    </row>
    <row r="36" spans="1:27" ht="15.7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1"/>
      <c r="Y36" s="51"/>
      <c r="Z36" s="70"/>
      <c r="AA36" s="71"/>
    </row>
    <row r="37" spans="1:27" ht="15.7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3"/>
      <c r="W37" s="74"/>
      <c r="X37" s="1"/>
      <c r="Y37" s="52"/>
      <c r="Z37" s="70"/>
      <c r="AA37" s="71"/>
    </row>
    <row r="38" spans="1:27" ht="15.7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7"/>
      <c r="T38" s="78"/>
      <c r="U38" s="78"/>
      <c r="V38" s="79"/>
      <c r="W38" s="80"/>
      <c r="X38" s="81"/>
      <c r="Y38" s="82"/>
      <c r="Z38" s="70"/>
      <c r="AA38" s="71"/>
    </row>
    <row r="39" spans="1:27" ht="15.75">
      <c r="A39" s="75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4"/>
      <c r="S39" s="84"/>
      <c r="T39" s="78"/>
      <c r="U39" s="78"/>
      <c r="V39" s="85"/>
      <c r="W39" s="86"/>
      <c r="X39" s="81"/>
      <c r="Y39" s="87"/>
      <c r="Z39" s="70"/>
      <c r="AA39" s="71"/>
    </row>
    <row r="40" spans="1:27" ht="15.7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91"/>
      <c r="P40" s="90"/>
      <c r="Q40" s="91"/>
      <c r="R40" s="91"/>
      <c r="S40" s="91"/>
      <c r="T40" s="92"/>
      <c r="U40" s="93"/>
      <c r="V40" s="79"/>
      <c r="W40" s="80"/>
      <c r="X40" s="81"/>
      <c r="Y40" s="82"/>
      <c r="Z40" s="70"/>
      <c r="AA40" s="71"/>
    </row>
    <row r="41" spans="1:27" ht="15.7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91"/>
      <c r="P41" s="90"/>
      <c r="Q41" s="91"/>
      <c r="R41" s="91"/>
      <c r="S41" s="91"/>
      <c r="T41" s="92"/>
      <c r="U41" s="93"/>
      <c r="V41" s="79"/>
      <c r="W41" s="80"/>
      <c r="X41" s="81"/>
      <c r="Y41" s="82"/>
      <c r="Z41" s="70"/>
      <c r="AA41" s="71"/>
    </row>
    <row r="42" spans="1:27" ht="15.7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91"/>
      <c r="P42" s="90"/>
      <c r="Q42" s="91"/>
      <c r="R42" s="91"/>
      <c r="S42" s="91"/>
      <c r="T42" s="92"/>
      <c r="U42" s="93"/>
      <c r="V42" s="79"/>
      <c r="W42" s="80"/>
      <c r="X42" s="81"/>
      <c r="Y42" s="82"/>
      <c r="Z42" s="70"/>
      <c r="AA42" s="71"/>
    </row>
    <row r="43" spans="1:27" ht="15.75">
      <c r="A43" s="88"/>
      <c r="B43" s="94"/>
      <c r="C43" s="95"/>
      <c r="D43" s="96"/>
      <c r="E43" s="97"/>
      <c r="F43" s="96"/>
      <c r="G43" s="97"/>
      <c r="H43" s="97"/>
      <c r="I43" s="97"/>
      <c r="J43" s="94"/>
      <c r="K43" s="95"/>
      <c r="L43" s="94"/>
      <c r="M43" s="95"/>
      <c r="N43" s="90"/>
      <c r="O43" s="91"/>
      <c r="P43" s="90"/>
      <c r="Q43" s="91"/>
      <c r="R43" s="91"/>
      <c r="S43" s="91"/>
      <c r="T43" s="92"/>
      <c r="U43" s="93"/>
      <c r="V43" s="79"/>
      <c r="W43" s="80"/>
      <c r="X43" s="81"/>
      <c r="Y43" s="82"/>
      <c r="Z43" s="70"/>
      <c r="AA43" s="71"/>
    </row>
    <row r="44" spans="1:27" ht="15.75">
      <c r="A44" s="98"/>
      <c r="B44" s="96"/>
      <c r="C44" s="95"/>
      <c r="D44" s="96"/>
      <c r="E44" s="95"/>
      <c r="F44" s="96"/>
      <c r="G44" s="97"/>
      <c r="H44" s="96"/>
      <c r="I44" s="95"/>
      <c r="J44" s="94"/>
      <c r="K44" s="95"/>
      <c r="L44" s="94"/>
      <c r="M44" s="95"/>
      <c r="N44" s="90"/>
      <c r="O44" s="91"/>
      <c r="P44" s="90"/>
      <c r="Q44" s="99"/>
      <c r="R44" s="99"/>
      <c r="S44" s="99"/>
      <c r="T44" s="92"/>
      <c r="U44" s="93"/>
      <c r="V44" s="79"/>
      <c r="W44" s="80"/>
      <c r="X44" s="81"/>
      <c r="Y44" s="82"/>
      <c r="Z44" s="70"/>
      <c r="AA44" s="71"/>
    </row>
    <row r="45" spans="1:27" ht="15.75">
      <c r="A45" s="98"/>
      <c r="B45" s="96"/>
      <c r="C45" s="95"/>
      <c r="D45" s="96"/>
      <c r="E45" s="95"/>
      <c r="F45" s="96"/>
      <c r="G45" s="97"/>
      <c r="H45" s="96"/>
      <c r="I45" s="95"/>
      <c r="J45" s="94"/>
      <c r="K45" s="95"/>
      <c r="L45" s="94"/>
      <c r="M45" s="95"/>
      <c r="N45" s="90"/>
      <c r="O45" s="91"/>
      <c r="P45" s="90"/>
      <c r="Q45" s="91"/>
      <c r="R45" s="91"/>
      <c r="S45" s="91"/>
      <c r="T45" s="92"/>
      <c r="U45" s="93"/>
      <c r="V45" s="79"/>
      <c r="W45" s="80"/>
      <c r="X45" s="81"/>
      <c r="Y45" s="82"/>
      <c r="Z45" s="70"/>
      <c r="AA45" s="71"/>
    </row>
    <row r="46" spans="1:27" ht="15.75">
      <c r="A46" s="98"/>
      <c r="B46" s="96"/>
      <c r="C46" s="95"/>
      <c r="D46" s="96"/>
      <c r="E46" s="95"/>
      <c r="F46" s="96"/>
      <c r="G46" s="97"/>
      <c r="H46" s="96"/>
      <c r="I46" s="95"/>
      <c r="J46" s="94"/>
      <c r="K46" s="95"/>
      <c r="L46" s="94"/>
      <c r="M46" s="95"/>
      <c r="N46" s="90"/>
      <c r="O46" s="91"/>
      <c r="P46" s="90"/>
      <c r="Q46" s="91"/>
      <c r="R46" s="91"/>
      <c r="S46" s="91"/>
      <c r="T46" s="92"/>
      <c r="U46" s="93"/>
      <c r="V46" s="79"/>
      <c r="W46" s="80"/>
      <c r="X46" s="81"/>
      <c r="Y46" s="82"/>
      <c r="Z46" s="70"/>
      <c r="AA46" s="71"/>
    </row>
    <row r="47" spans="1:27" ht="15.75">
      <c r="A47" s="98"/>
      <c r="B47" s="96"/>
      <c r="C47" s="95"/>
      <c r="D47" s="96"/>
      <c r="E47" s="95"/>
      <c r="F47" s="96"/>
      <c r="G47" s="97"/>
      <c r="H47" s="96"/>
      <c r="I47" s="95"/>
      <c r="J47" s="94"/>
      <c r="K47" s="95"/>
      <c r="L47" s="94"/>
      <c r="M47" s="95"/>
      <c r="N47" s="90"/>
      <c r="O47" s="99"/>
      <c r="P47" s="90"/>
      <c r="Q47" s="99"/>
      <c r="R47" s="99"/>
      <c r="S47" s="99"/>
      <c r="T47" s="92"/>
      <c r="U47" s="93"/>
      <c r="V47" s="79"/>
      <c r="W47" s="80"/>
      <c r="X47" s="81"/>
      <c r="Y47" s="82"/>
      <c r="Z47" s="70"/>
      <c r="AA47" s="71"/>
    </row>
    <row r="48" spans="1:27" ht="15.75">
      <c r="A48" s="88"/>
      <c r="B48" s="96"/>
      <c r="C48" s="95"/>
      <c r="D48" s="96"/>
      <c r="E48" s="95"/>
      <c r="F48" s="96"/>
      <c r="G48" s="97"/>
      <c r="H48" s="94"/>
      <c r="I48" s="95"/>
      <c r="J48" s="96"/>
      <c r="K48" s="95"/>
      <c r="L48" s="94"/>
      <c r="M48" s="95"/>
      <c r="N48" s="90"/>
      <c r="O48" s="91"/>
      <c r="P48" s="90"/>
      <c r="Q48" s="99"/>
      <c r="R48" s="99"/>
      <c r="S48" s="99"/>
      <c r="T48" s="92"/>
      <c r="U48" s="93"/>
      <c r="V48" s="79"/>
      <c r="W48" s="80"/>
      <c r="X48" s="81"/>
      <c r="Y48" s="82"/>
      <c r="Z48" s="70"/>
      <c r="AA48" s="71"/>
    </row>
    <row r="49" spans="1:27" ht="15.75">
      <c r="A49" s="88"/>
      <c r="B49" s="96"/>
      <c r="C49" s="95"/>
      <c r="D49" s="96"/>
      <c r="E49" s="95"/>
      <c r="F49" s="96"/>
      <c r="G49" s="95"/>
      <c r="H49" s="96"/>
      <c r="I49" s="95"/>
      <c r="J49" s="94"/>
      <c r="K49" s="95"/>
      <c r="L49" s="94"/>
      <c r="M49" s="95"/>
      <c r="N49" s="90"/>
      <c r="O49" s="91"/>
      <c r="P49" s="90"/>
      <c r="Q49" s="99"/>
      <c r="R49" s="99"/>
      <c r="S49" s="99"/>
      <c r="T49" s="92"/>
      <c r="U49" s="93"/>
      <c r="V49" s="79"/>
      <c r="W49" s="80"/>
      <c r="X49" s="81"/>
      <c r="Y49" s="82"/>
      <c r="Z49" s="70"/>
      <c r="AA49" s="71"/>
    </row>
    <row r="50" spans="1:27" ht="15.75">
      <c r="A50" s="88"/>
      <c r="B50" s="96"/>
      <c r="C50" s="95"/>
      <c r="D50" s="96"/>
      <c r="E50" s="95"/>
      <c r="F50" s="96"/>
      <c r="G50" s="95"/>
      <c r="H50" s="96"/>
      <c r="I50" s="95"/>
      <c r="J50" s="96"/>
      <c r="K50" s="95"/>
      <c r="L50" s="94"/>
      <c r="M50" s="95"/>
      <c r="N50" s="90"/>
      <c r="O50" s="91"/>
      <c r="P50" s="90"/>
      <c r="Q50" s="99"/>
      <c r="R50" s="99"/>
      <c r="S50" s="99"/>
      <c r="T50" s="92"/>
      <c r="U50" s="93"/>
      <c r="V50" s="79"/>
      <c r="W50" s="80"/>
      <c r="X50" s="81"/>
      <c r="Y50" s="82"/>
      <c r="Z50" s="70"/>
      <c r="AA50" s="71"/>
    </row>
    <row r="51" spans="1:27" ht="15.75">
      <c r="A51" s="88"/>
      <c r="B51" s="96"/>
      <c r="C51" s="95"/>
      <c r="D51" s="96"/>
      <c r="E51" s="95"/>
      <c r="F51" s="96"/>
      <c r="G51" s="95"/>
      <c r="H51" s="94"/>
      <c r="I51" s="95"/>
      <c r="J51" s="94"/>
      <c r="K51" s="95"/>
      <c r="L51" s="94"/>
      <c r="M51" s="95"/>
      <c r="N51" s="90"/>
      <c r="O51" s="91"/>
      <c r="P51" s="90"/>
      <c r="Q51" s="99"/>
      <c r="R51" s="99"/>
      <c r="S51" s="99"/>
      <c r="T51" s="92"/>
      <c r="U51" s="93"/>
      <c r="V51" s="79"/>
      <c r="W51" s="80"/>
      <c r="X51" s="81"/>
      <c r="Y51" s="82"/>
      <c r="Z51" s="70"/>
      <c r="AA51" s="71"/>
    </row>
    <row r="52" spans="1:27" ht="15.75">
      <c r="A52" s="88"/>
      <c r="B52" s="96"/>
      <c r="C52" s="95"/>
      <c r="D52" s="96"/>
      <c r="E52" s="95"/>
      <c r="F52" s="96"/>
      <c r="G52" s="95"/>
      <c r="H52" s="96"/>
      <c r="I52" s="95"/>
      <c r="J52" s="96"/>
      <c r="K52" s="95"/>
      <c r="L52" s="94"/>
      <c r="M52" s="95"/>
      <c r="N52" s="90"/>
      <c r="O52" s="91"/>
      <c r="P52" s="90"/>
      <c r="Q52" s="91"/>
      <c r="R52" s="91"/>
      <c r="S52" s="91"/>
      <c r="T52" s="92"/>
      <c r="U52" s="93"/>
      <c r="V52" s="79"/>
      <c r="W52" s="80"/>
      <c r="X52" s="81"/>
      <c r="Y52" s="82"/>
      <c r="Z52" s="70"/>
      <c r="AA52" s="71"/>
    </row>
    <row r="53" spans="1:27" ht="15.75">
      <c r="A53" s="100"/>
      <c r="B53" s="90"/>
      <c r="C53" s="91"/>
      <c r="D53" s="101"/>
      <c r="E53" s="91"/>
      <c r="F53" s="101"/>
      <c r="G53" s="91"/>
      <c r="H53" s="101"/>
      <c r="I53" s="91"/>
      <c r="J53" s="90"/>
      <c r="K53" s="91"/>
      <c r="L53" s="90"/>
      <c r="M53" s="91"/>
      <c r="N53" s="90"/>
      <c r="O53" s="91"/>
      <c r="P53" s="90"/>
      <c r="Q53" s="91"/>
      <c r="R53" s="91"/>
      <c r="S53" s="91"/>
      <c r="T53" s="102"/>
      <c r="U53" s="103"/>
      <c r="V53" s="104"/>
      <c r="W53" s="105"/>
      <c r="X53" s="81"/>
      <c r="Y53" s="87"/>
      <c r="Z53" s="70"/>
      <c r="AA53" s="71"/>
    </row>
    <row r="54" spans="1:27" ht="15.75">
      <c r="A54" s="88"/>
      <c r="B54" s="94"/>
      <c r="C54" s="95"/>
      <c r="D54" s="96"/>
      <c r="E54" s="95"/>
      <c r="F54" s="96"/>
      <c r="G54" s="95"/>
      <c r="H54" s="96"/>
      <c r="I54" s="95"/>
      <c r="J54" s="94"/>
      <c r="K54" s="95"/>
      <c r="L54" s="94"/>
      <c r="M54" s="95"/>
      <c r="N54" s="90"/>
      <c r="O54" s="91"/>
      <c r="P54" s="90"/>
      <c r="Q54" s="99"/>
      <c r="R54" s="91"/>
      <c r="S54" s="91"/>
      <c r="T54" s="92"/>
      <c r="U54" s="93"/>
      <c r="V54" s="79"/>
      <c r="W54" s="80"/>
      <c r="X54" s="81"/>
      <c r="Y54" s="82"/>
      <c r="Z54" s="70"/>
      <c r="AA54" s="71"/>
    </row>
    <row r="55" spans="1:27" ht="15.75">
      <c r="A55" s="88"/>
      <c r="B55" s="94"/>
      <c r="C55" s="95"/>
      <c r="D55" s="96"/>
      <c r="E55" s="95"/>
      <c r="F55" s="96"/>
      <c r="G55" s="95"/>
      <c r="H55" s="96"/>
      <c r="I55" s="95"/>
      <c r="J55" s="94"/>
      <c r="K55" s="95"/>
      <c r="L55" s="94"/>
      <c r="M55" s="95"/>
      <c r="N55" s="90"/>
      <c r="O55" s="91"/>
      <c r="P55" s="90"/>
      <c r="Q55" s="91"/>
      <c r="R55" s="91"/>
      <c r="S55" s="91"/>
      <c r="T55" s="92"/>
      <c r="U55" s="93"/>
      <c r="V55" s="79"/>
      <c r="W55" s="80"/>
      <c r="X55" s="81"/>
      <c r="Y55" s="82"/>
      <c r="Z55" s="70"/>
      <c r="AA55" s="71"/>
    </row>
    <row r="56" spans="1:27" ht="15.75">
      <c r="A56" s="88"/>
      <c r="B56" s="94"/>
      <c r="C56" s="95"/>
      <c r="D56" s="96"/>
      <c r="E56" s="95"/>
      <c r="F56" s="96"/>
      <c r="G56" s="95"/>
      <c r="H56" s="96"/>
      <c r="I56" s="95"/>
      <c r="J56" s="94"/>
      <c r="K56" s="95"/>
      <c r="L56" s="94"/>
      <c r="M56" s="95"/>
      <c r="N56" s="90"/>
      <c r="O56" s="91"/>
      <c r="P56" s="90"/>
      <c r="Q56" s="99"/>
      <c r="R56" s="99"/>
      <c r="S56" s="99"/>
      <c r="T56" s="92"/>
      <c r="U56" s="93"/>
      <c r="V56" s="79"/>
      <c r="W56" s="80"/>
      <c r="X56" s="81"/>
      <c r="Y56" s="82"/>
      <c r="Z56" s="70"/>
      <c r="AA56" s="71"/>
    </row>
    <row r="57" spans="1:27" ht="15.75">
      <c r="A57" s="88"/>
      <c r="B57" s="94"/>
      <c r="C57" s="95"/>
      <c r="D57" s="96"/>
      <c r="E57" s="95"/>
      <c r="F57" s="96"/>
      <c r="G57" s="95"/>
      <c r="H57" s="96"/>
      <c r="I57" s="95"/>
      <c r="J57" s="94"/>
      <c r="K57" s="95"/>
      <c r="L57" s="94"/>
      <c r="M57" s="95"/>
      <c r="N57" s="90"/>
      <c r="O57" s="91"/>
      <c r="P57" s="90"/>
      <c r="Q57" s="91"/>
      <c r="R57" s="91"/>
      <c r="S57" s="91"/>
      <c r="T57" s="92"/>
      <c r="U57" s="93"/>
      <c r="V57" s="79"/>
      <c r="W57" s="80"/>
      <c r="X57" s="81"/>
      <c r="Y57" s="82"/>
      <c r="Z57" s="70"/>
      <c r="AA57" s="71"/>
    </row>
    <row r="58" spans="1:27" ht="15.75">
      <c r="A58" s="88"/>
      <c r="B58" s="106"/>
      <c r="C58" s="107"/>
      <c r="D58" s="106"/>
      <c r="E58" s="107"/>
      <c r="F58" s="106"/>
      <c r="G58" s="107"/>
      <c r="H58" s="106"/>
      <c r="I58" s="107"/>
      <c r="J58" s="106"/>
      <c r="K58" s="107"/>
      <c r="L58" s="106"/>
      <c r="M58" s="107"/>
      <c r="N58" s="108"/>
      <c r="O58" s="109"/>
      <c r="P58" s="108"/>
      <c r="Q58" s="109"/>
      <c r="R58" s="109"/>
      <c r="S58" s="109"/>
      <c r="T58" s="106"/>
      <c r="U58" s="110"/>
      <c r="V58" s="79"/>
      <c r="W58" s="80"/>
      <c r="X58" s="81"/>
      <c r="Y58" s="82"/>
      <c r="Z58" s="70"/>
      <c r="AA58" s="71"/>
    </row>
    <row r="59" spans="1:27" ht="15.75">
      <c r="A59" s="37"/>
      <c r="B59" s="38"/>
      <c r="C59" s="39"/>
      <c r="D59" s="38"/>
      <c r="E59" s="39"/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111"/>
      <c r="Q59" s="39"/>
      <c r="R59" s="49"/>
      <c r="S59" s="49"/>
      <c r="T59" s="38"/>
      <c r="U59" s="112"/>
      <c r="V59" s="79"/>
      <c r="W59" s="80"/>
      <c r="X59" s="81"/>
      <c r="Y59" s="82"/>
      <c r="Z59" s="70"/>
      <c r="AA59" s="71"/>
    </row>
    <row r="60" spans="1:27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</row>
    <row r="61" spans="1:27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</row>
    <row r="62" spans="1:27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</row>
    <row r="63" spans="1:27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</row>
    <row r="64" spans="1:27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</row>
    <row r="65" spans="1:27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</row>
    <row r="66" spans="1:27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</row>
    <row r="67" spans="1:27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</row>
    <row r="68" spans="1:27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</row>
    <row r="69" spans="1:27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</row>
    <row r="70" spans="1:27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</row>
    <row r="71" spans="1:27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</row>
    <row r="72" spans="1:27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</row>
    <row r="73" spans="1:27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</row>
    <row r="74" spans="1:27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</row>
  </sheetData>
  <mergeCells count="29">
    <mergeCell ref="Z4:AA4"/>
    <mergeCell ref="A1:AA1"/>
    <mergeCell ref="A2:AA2"/>
    <mergeCell ref="A3:W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P38:Q38"/>
    <mergeCell ref="T38:T39"/>
    <mergeCell ref="U38:U39"/>
    <mergeCell ref="S34:S35"/>
    <mergeCell ref="A36:W36"/>
    <mergeCell ref="A37:U37"/>
    <mergeCell ref="B38:C38"/>
    <mergeCell ref="D38:E38"/>
    <mergeCell ref="F38:G38"/>
    <mergeCell ref="H38:I38"/>
    <mergeCell ref="J38:K38"/>
    <mergeCell ref="L38:M38"/>
    <mergeCell ref="N38:O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MIDH</cp:lastModifiedBy>
  <dcterms:created xsi:type="dcterms:W3CDTF">2022-09-06T07:03:12Z</dcterms:created>
  <dcterms:modified xsi:type="dcterms:W3CDTF">2022-09-06T07:08:09Z</dcterms:modified>
</cp:coreProperties>
</file>